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30" windowHeight="13095"/>
  </bookViews>
  <sheets>
    <sheet name="Mariner1" sheetId="1" r:id="rId1"/>
    <sheet name="Mariner2" sheetId="3" r:id="rId2"/>
  </sheets>
  <calcPr calcId="145621"/>
</workbook>
</file>

<file path=xl/calcChain.xml><?xml version="1.0" encoding="utf-8"?>
<calcChain xmlns="http://schemas.openxmlformats.org/spreadsheetml/2006/main">
  <c r="H33" i="3" l="1"/>
  <c r="J31" i="3"/>
  <c r="G31" i="3"/>
  <c r="E31" i="3"/>
  <c r="B30" i="3"/>
  <c r="I30" i="3" s="1"/>
  <c r="F29" i="3"/>
  <c r="B27" i="3"/>
  <c r="I27" i="3" s="1"/>
  <c r="I31" i="3" s="1"/>
  <c r="F26" i="3"/>
  <c r="B24" i="3"/>
  <c r="H24" i="3" s="1"/>
  <c r="H31" i="3" s="1"/>
  <c r="F23" i="3"/>
  <c r="F31" i="3" s="1"/>
  <c r="D21" i="3"/>
  <c r="J20" i="3"/>
  <c r="I20" i="3"/>
  <c r="G20" i="3"/>
  <c r="E20" i="3"/>
  <c r="B18" i="3"/>
  <c r="H18" i="3" s="1"/>
  <c r="H20" i="3" s="1"/>
  <c r="F17" i="3"/>
  <c r="F20" i="3" s="1"/>
  <c r="J15" i="3"/>
  <c r="J32" i="3" s="1"/>
  <c r="I15" i="3"/>
  <c r="I32" i="3" s="1"/>
  <c r="H15" i="3"/>
  <c r="G15" i="3"/>
  <c r="G32" i="3" s="1"/>
  <c r="F15" i="3"/>
  <c r="E13" i="3"/>
  <c r="E12" i="3"/>
  <c r="E10" i="3"/>
  <c r="E15" i="3" s="1"/>
  <c r="E32" i="3" s="1"/>
  <c r="E34" i="3" s="1"/>
  <c r="F4" i="3" s="1"/>
  <c r="F8" i="3"/>
  <c r="G8" i="3" s="1"/>
  <c r="E8" i="3"/>
  <c r="B7" i="3"/>
  <c r="H7" i="3" s="1"/>
  <c r="H8" i="3" s="1"/>
  <c r="G6" i="3"/>
  <c r="F32" i="3" l="1"/>
  <c r="F34" i="3" s="1"/>
  <c r="G4" i="3" s="1"/>
  <c r="G34" i="3" s="1"/>
  <c r="H4" i="3" s="1"/>
  <c r="H32" i="3"/>
  <c r="I30" i="1"/>
  <c r="F29" i="1"/>
  <c r="I27" i="1"/>
  <c r="F26" i="1"/>
  <c r="D21" i="1"/>
  <c r="H34" i="3" l="1"/>
  <c r="I4" i="3" s="1"/>
  <c r="I34" i="3" s="1"/>
  <c r="J4" i="3" s="1"/>
  <c r="J34" i="3" s="1"/>
  <c r="H33" i="1"/>
  <c r="I31" i="1" l="1"/>
  <c r="J31" i="1"/>
  <c r="E31" i="1"/>
  <c r="I15" i="1"/>
  <c r="J15" i="1"/>
  <c r="G20" i="1"/>
  <c r="I20" i="1"/>
  <c r="J20" i="1"/>
  <c r="E20" i="1"/>
  <c r="F8" i="1"/>
  <c r="E8" i="1"/>
  <c r="G15" i="1"/>
  <c r="F23" i="1"/>
  <c r="F31" i="1" s="1"/>
  <c r="I32" i="1" l="1"/>
  <c r="J32" i="1"/>
  <c r="B24" i="1"/>
  <c r="H24" i="1" s="1"/>
  <c r="B27" i="1"/>
  <c r="B30" i="1"/>
  <c r="H15" i="1"/>
  <c r="F15" i="1"/>
  <c r="G6" i="1"/>
  <c r="G8" i="1" s="1"/>
  <c r="B18" i="1"/>
  <c r="H18" i="1" s="1"/>
  <c r="H20" i="1" s="1"/>
  <c r="B7" i="1"/>
  <c r="H7" i="1" s="1"/>
  <c r="H8" i="1" s="1"/>
  <c r="F17" i="1"/>
  <c r="F20" i="1" s="1"/>
  <c r="F32" i="1" l="1"/>
  <c r="G31" i="1"/>
  <c r="G32" i="1" s="1"/>
  <c r="H31" i="1"/>
  <c r="H32" i="1" s="1"/>
  <c r="E13" i="1"/>
  <c r="E12" i="1"/>
  <c r="E10" i="1"/>
  <c r="E15" i="1" l="1"/>
  <c r="E32" i="1" l="1"/>
  <c r="E34" i="1" s="1"/>
  <c r="F4" i="1" s="1"/>
  <c r="F34" i="1" s="1"/>
  <c r="G4" i="1" l="1"/>
  <c r="G34" i="1" l="1"/>
  <c r="H4" i="1" l="1"/>
  <c r="H34" i="1" s="1"/>
  <c r="I4" i="1" s="1"/>
  <c r="I34" i="1" s="1"/>
  <c r="J4" i="1" s="1"/>
  <c r="J34" i="1" s="1"/>
</calcChain>
</file>

<file path=xl/comments1.xml><?xml version="1.0" encoding="utf-8"?>
<comments xmlns="http://schemas.openxmlformats.org/spreadsheetml/2006/main">
  <authors>
    <author>G</author>
  </authors>
  <commentList>
    <comment ref="D14" authorId="0">
      <text>
        <r>
          <rPr>
            <b/>
            <sz val="9"/>
            <color indexed="10"/>
            <rFont val="Tahoma"/>
            <family val="2"/>
            <charset val="204"/>
          </rPr>
          <t>Exapmpe only.
To be discussed.</t>
        </r>
      </text>
    </comment>
  </commentList>
</comments>
</file>

<file path=xl/comments2.xml><?xml version="1.0" encoding="utf-8"?>
<comments xmlns="http://schemas.openxmlformats.org/spreadsheetml/2006/main">
  <authors>
    <author>G</author>
  </authors>
  <commentList>
    <comment ref="D14" authorId="0">
      <text>
        <r>
          <rPr>
            <b/>
            <sz val="9"/>
            <color indexed="10"/>
            <rFont val="Tahoma"/>
            <family val="2"/>
            <charset val="204"/>
          </rPr>
          <t>Exapmpe only.
To be discussed.</t>
        </r>
      </text>
    </comment>
  </commentList>
</comments>
</file>

<file path=xl/sharedStrings.xml><?xml version="1.0" encoding="utf-8"?>
<sst xmlns="http://schemas.openxmlformats.org/spreadsheetml/2006/main" count="108" uniqueCount="33">
  <si>
    <t>In Flow:</t>
  </si>
  <si>
    <t>Out Flow:</t>
  </si>
  <si>
    <t>Commission Fees, 1+1%:</t>
  </si>
  <si>
    <t>Consulting Fee, ⅝%:</t>
  </si>
  <si>
    <t>Agency Remuneration, 1⅝:</t>
  </si>
  <si>
    <t>Face Value:</t>
  </si>
  <si>
    <t>Time 0</t>
  </si>
  <si>
    <t>h</t>
  </si>
  <si>
    <t>Sell of Goods:</t>
  </si>
  <si>
    <t>General and Administrative Expenses</t>
  </si>
  <si>
    <t>BALANCE:</t>
  </si>
  <si>
    <t>IN-TOTAL:</t>
  </si>
  <si>
    <t>OUT-TOTAL:</t>
  </si>
  <si>
    <t>PAY-BACK:</t>
  </si>
  <si>
    <t>DERIVATIVE INVESTMENT</t>
  </si>
  <si>
    <r>
      <t xml:space="preserve">   </t>
    </r>
    <r>
      <rPr>
        <sz val="10"/>
        <color rgb="FFFF0000"/>
        <rFont val="Calibri"/>
        <family val="2"/>
        <charset val="204"/>
      </rPr>
      <t>●</t>
    </r>
    <r>
      <rPr>
        <sz val="10"/>
        <color rgb="FF595959"/>
        <rFont val="Calibri"/>
        <family val="2"/>
        <charset val="204"/>
        <scheme val="minor"/>
      </rPr>
      <t xml:space="preserve"> </t>
    </r>
    <r>
      <rPr>
        <sz val="10"/>
        <color theme="3" tint="-0.249977111117893"/>
        <rFont val="Calibri"/>
        <family val="2"/>
        <charset val="204"/>
        <scheme val="minor"/>
      </rPr>
      <t>Advance Payment</t>
    </r>
  </si>
  <si>
    <r>
      <t xml:space="preserve">  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</rPr>
      <t>●</t>
    </r>
    <r>
      <rPr>
        <sz val="10"/>
        <color theme="3" tint="-0.249977111117893"/>
        <rFont val="Calibri"/>
        <family val="2"/>
        <charset val="204"/>
        <scheme val="minor"/>
      </rPr>
      <t xml:space="preserve"> Final Settlement</t>
    </r>
  </si>
  <si>
    <r>
      <t xml:space="preserve">  </t>
    </r>
    <r>
      <rPr>
        <sz val="10"/>
        <color rgb="FF92D050"/>
        <rFont val="Calibri"/>
        <family val="2"/>
        <charset val="204"/>
        <scheme val="minor"/>
      </rPr>
      <t xml:space="preserve"> </t>
    </r>
    <r>
      <rPr>
        <sz val="10"/>
        <color rgb="FF92D050"/>
        <rFont val="Calibri"/>
        <family val="2"/>
        <charset val="204"/>
      </rPr>
      <t>●</t>
    </r>
    <r>
      <rPr>
        <sz val="10"/>
        <color rgb="FF595959"/>
        <rFont val="Calibri"/>
        <family val="2"/>
        <charset val="204"/>
        <scheme val="minor"/>
      </rPr>
      <t xml:space="preserve"> </t>
    </r>
    <r>
      <rPr>
        <sz val="10"/>
        <color rgb="FF339933"/>
        <rFont val="Calibri"/>
        <family val="2"/>
        <charset val="204"/>
        <scheme val="minor"/>
      </rPr>
      <t>Advance Payment</t>
    </r>
  </si>
  <si>
    <r>
      <t xml:space="preserve">   </t>
    </r>
    <r>
      <rPr>
        <sz val="10"/>
        <color rgb="FF92D050"/>
        <rFont val="Calibri"/>
        <family val="2"/>
        <charset val="204"/>
      </rPr>
      <t>●</t>
    </r>
    <r>
      <rPr>
        <sz val="10"/>
        <color rgb="FF339933"/>
        <rFont val="Calibri"/>
        <family val="2"/>
        <charset val="204"/>
        <scheme val="minor"/>
      </rPr>
      <t xml:space="preserve"> Final Settlement</t>
    </r>
  </si>
  <si>
    <r>
      <t xml:space="preserve">   </t>
    </r>
    <r>
      <rPr>
        <sz val="10"/>
        <color rgb="FFFF0000"/>
        <rFont val="Calibri"/>
        <family val="2"/>
        <charset val="204"/>
      </rPr>
      <t>●</t>
    </r>
    <r>
      <rPr>
        <sz val="10"/>
        <color rgb="FF595959"/>
        <rFont val="Calibri"/>
        <family val="2"/>
        <charset val="204"/>
        <scheme val="minor"/>
      </rPr>
      <t xml:space="preserve"> </t>
    </r>
    <r>
      <rPr>
        <sz val="10"/>
        <color rgb="FF993300"/>
        <rFont val="Calibri"/>
        <family val="2"/>
        <charset val="204"/>
        <scheme val="minor"/>
      </rPr>
      <t>Advance Payment</t>
    </r>
  </si>
  <si>
    <r>
      <t xml:space="preserve">  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</rPr>
      <t>●</t>
    </r>
    <r>
      <rPr>
        <sz val="10"/>
        <color rgb="FF993300"/>
        <rFont val="Calibri"/>
        <family val="2"/>
        <charset val="204"/>
        <scheme val="minor"/>
      </rPr>
      <t xml:space="preserve"> Final Settlement</t>
    </r>
  </si>
  <si>
    <t>Purchase of Goods:</t>
  </si>
  <si>
    <t>Purchase of Homes:</t>
  </si>
  <si>
    <t>LINE OF CREDIT</t>
  </si>
  <si>
    <t>OUT-SUBTOTAL:</t>
  </si>
  <si>
    <t>Purchase of Land &amp; Permits:</t>
  </si>
  <si>
    <t>CASH-FLOWS PRO-FORMA BUDGETING FOR WORKING CAPITA CREDIT LOAN</t>
  </si>
  <si>
    <r>
      <t xml:space="preserve">End of Period, </t>
    </r>
    <r>
      <rPr>
        <b/>
        <i/>
        <sz val="10"/>
        <color theme="1"/>
        <rFont val="Calibri"/>
        <family val="2"/>
        <charset val="204"/>
        <scheme val="minor"/>
      </rPr>
      <t>Days</t>
    </r>
    <r>
      <rPr>
        <sz val="10"/>
        <color theme="1"/>
        <rFont val="Calibri"/>
        <family val="2"/>
        <charset val="204"/>
        <scheme val="minor"/>
      </rPr>
      <t xml:space="preserve"> :</t>
    </r>
  </si>
  <si>
    <r>
      <rPr>
        <sz val="11"/>
        <color theme="1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Calibri"/>
        <family val="2"/>
        <charset val="204"/>
        <scheme val="minor"/>
      </rPr>
      <t>Cell gradient collor-fill effect shows in-put data recipients; contains first-involved figures.</t>
    </r>
  </si>
  <si>
    <t>Stipulated Sun Agreed (SSA)</t>
  </si>
  <si>
    <t>Idemnity:</t>
  </si>
  <si>
    <t>Beneficiary's SSA:</t>
  </si>
  <si>
    <t>Design and Construction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</si>
</sst>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"/>
  </numFmts>
  <fonts count="45" x14ac:knownFonts="1"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color rgb="FF595959"/>
      <name val="Calibri"/>
      <family val="2"/>
      <charset val="204"/>
      <scheme val="minor"/>
    </font>
    <font>
      <sz val="10"/>
      <color rgb="FF595959"/>
      <name val="Calibri"/>
      <family val="2"/>
      <charset val="204"/>
      <scheme val="minor"/>
    </font>
    <font>
      <sz val="11"/>
      <color theme="3" tint="0.39997558519241921"/>
      <name val="Wingdings"/>
      <charset val="2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  <font>
      <sz val="8"/>
      <color theme="1" tint="0.3499862666707357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6" tint="0.39997558519241921"/>
      <name val="Calibri"/>
      <family val="2"/>
      <charset val="204"/>
      <scheme val="minor"/>
    </font>
    <font>
      <sz val="10"/>
      <color rgb="FF92D050"/>
      <name val="Calibri"/>
      <family val="2"/>
      <charset val="204"/>
      <scheme val="minor"/>
    </font>
    <font>
      <sz val="10"/>
      <color rgb="FF92D05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sz val="8"/>
      <color rgb="FF000066"/>
      <name val="Calibri"/>
      <family val="2"/>
      <charset val="204"/>
      <scheme val="minor"/>
    </font>
    <font>
      <sz val="10"/>
      <color rgb="FF000066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sz val="10"/>
      <color theme="3" tint="0.59999389629810485"/>
      <name val="Calibri"/>
      <family val="2"/>
      <charset val="204"/>
      <scheme val="minor"/>
    </font>
    <font>
      <b/>
      <sz val="10"/>
      <color rgb="FF000066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3" tint="-0.249977111117893"/>
      <name val="Calibri"/>
      <family val="2"/>
      <charset val="204"/>
      <scheme val="minor"/>
    </font>
    <font>
      <sz val="10"/>
      <color rgb="FF336600"/>
      <name val="Calibri"/>
      <family val="2"/>
      <charset val="204"/>
      <scheme val="minor"/>
    </font>
    <font>
      <sz val="10"/>
      <color rgb="FF339933"/>
      <name val="Calibri"/>
      <family val="2"/>
      <charset val="204"/>
      <scheme val="minor"/>
    </font>
    <font>
      <sz val="8"/>
      <color rgb="FF339933"/>
      <name val="Calibri"/>
      <family val="2"/>
      <charset val="204"/>
      <scheme val="minor"/>
    </font>
    <font>
      <sz val="10"/>
      <color theme="2" tint="-0.89999084444715716"/>
      <name val="Calibri"/>
      <family val="2"/>
      <charset val="204"/>
      <scheme val="minor"/>
    </font>
    <font>
      <sz val="10"/>
      <color rgb="FF003300"/>
      <name val="Calibri"/>
      <family val="2"/>
      <charset val="204"/>
      <scheme val="minor"/>
    </font>
    <font>
      <sz val="8"/>
      <color rgb="FF336600"/>
      <name val="Calibri"/>
      <family val="2"/>
      <charset val="204"/>
      <scheme val="minor"/>
    </font>
    <font>
      <sz val="10"/>
      <color rgb="FF993300"/>
      <name val="Calibri"/>
      <family val="2"/>
      <charset val="204"/>
      <scheme val="minor"/>
    </font>
    <font>
      <sz val="10"/>
      <color rgb="FF800000"/>
      <name val="Calibri"/>
      <family val="2"/>
      <charset val="204"/>
      <scheme val="minor"/>
    </font>
    <font>
      <sz val="10"/>
      <color rgb="FF680000"/>
      <name val="Calibri"/>
      <family val="2"/>
      <charset val="204"/>
      <scheme val="minor"/>
    </font>
    <font>
      <sz val="8"/>
      <color rgb="FF993300"/>
      <name val="Calibri"/>
      <family val="2"/>
      <charset val="204"/>
      <scheme val="minor"/>
    </font>
    <font>
      <sz val="10"/>
      <color rgb="FF333399"/>
      <name val="Calibri"/>
      <family val="2"/>
      <charset val="204"/>
      <scheme val="minor"/>
    </font>
    <font>
      <sz val="10"/>
      <color rgb="FFFF3300"/>
      <name val="Calibri"/>
      <family val="2"/>
      <charset val="204"/>
      <scheme val="minor"/>
    </font>
    <font>
      <sz val="8"/>
      <color rgb="FFFF3300"/>
      <name val="Calibri"/>
      <family val="2"/>
      <charset val="204"/>
      <scheme val="minor"/>
    </font>
    <font>
      <sz val="8"/>
      <color rgb="FF333399"/>
      <name val="Calibri"/>
      <family val="2"/>
      <charset val="204"/>
      <scheme val="minor"/>
    </font>
    <font>
      <b/>
      <sz val="10"/>
      <color rgb="FF993300"/>
      <name val="Calibri"/>
      <family val="2"/>
      <charset val="204"/>
      <scheme val="minor"/>
    </font>
    <font>
      <b/>
      <sz val="10"/>
      <color rgb="FF3366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rgb="FF0000CC"/>
      <name val="Calibri"/>
      <family val="2"/>
      <charset val="204"/>
      <scheme val="minor"/>
    </font>
    <font>
      <sz val="10"/>
      <color theme="0" tint="-0.34998626667073579"/>
      <name val="Calibri"/>
      <family val="2"/>
      <charset val="204"/>
      <scheme val="minor"/>
    </font>
    <font>
      <b/>
      <sz val="9"/>
      <color indexed="10"/>
      <name val="Tahoma"/>
      <family val="2"/>
      <charset val="204"/>
    </font>
  </fonts>
  <fills count="13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6" tint="0.80001220740379042"/>
        </stop>
      </gradientFill>
    </fill>
    <fill>
      <gradientFill degree="180">
        <stop position="0">
          <color theme="0"/>
        </stop>
        <stop position="1">
          <color theme="2"/>
        </stop>
      </gradientFill>
    </fill>
    <fill>
      <gradientFill degree="180">
        <stop position="0">
          <color theme="0"/>
        </stop>
        <stop position="1">
          <color theme="5" tint="0.80001220740379042"/>
        </stop>
      </gradientFill>
    </fill>
    <fill>
      <gradientFill degree="180">
        <stop position="0">
          <color theme="0"/>
        </stop>
        <stop position="1">
          <color theme="4" tint="0.80001220740379042"/>
        </stop>
      </gradientFill>
    </fill>
    <fill>
      <gradientFill>
        <stop position="0">
          <color theme="0"/>
        </stop>
        <stop position="0.5">
          <color theme="6" tint="0.80001220740379042"/>
        </stop>
        <stop position="1">
          <color theme="0"/>
        </stop>
      </gradientFill>
    </fill>
    <fill>
      <gradientFill>
        <stop position="0">
          <color theme="0"/>
        </stop>
        <stop position="1">
          <color theme="6" tint="0.80001220740379042"/>
        </stop>
      </gradientFill>
    </fill>
    <fill>
      <gradientFill>
        <stop position="0">
          <color theme="0"/>
        </stop>
        <stop position="1">
          <color theme="5" tint="0.80001220740379042"/>
        </stop>
      </gradientFill>
    </fill>
    <fill>
      <gradientFill degree="180">
        <stop position="0">
          <color theme="0"/>
        </stop>
        <stop position="1">
          <color theme="9" tint="0.40000610370189521"/>
        </stop>
      </gradientFill>
    </fill>
    <fill>
      <gradientFill degree="270"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theme="2"/>
        </stop>
      </gradientFill>
    </fill>
    <fill>
      <gradientFill>
        <stop position="0">
          <color theme="0"/>
        </stop>
        <stop position="1">
          <color rgb="FFE4ECF4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6" tint="0.3999450666829432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/>
      <top/>
      <bottom style="thin">
        <color rgb="FF339933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9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9" fontId="19" fillId="0" borderId="0" xfId="0" applyNumberFormat="1" applyFont="1" applyAlignment="1">
      <alignment vertical="center"/>
    </xf>
    <xf numFmtId="9" fontId="2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" fontId="18" fillId="0" borderId="0" xfId="0" applyNumberFormat="1" applyFont="1" applyBorder="1" applyAlignment="1">
      <alignment vertical="center"/>
    </xf>
    <xf numFmtId="9" fontId="9" fillId="3" borderId="0" xfId="0" applyNumberFormat="1" applyFont="1" applyFill="1" applyAlignment="1">
      <alignment vertical="center"/>
    </xf>
    <xf numFmtId="164" fontId="2" fillId="7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9" borderId="0" xfId="0" applyFill="1" applyAlignment="1">
      <alignment vertical="center"/>
    </xf>
    <xf numFmtId="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9" fontId="25" fillId="2" borderId="0" xfId="0" applyNumberFormat="1" applyFont="1" applyFill="1" applyAlignment="1">
      <alignment vertical="center"/>
    </xf>
    <xf numFmtId="9" fontId="25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vertical="center"/>
    </xf>
    <xf numFmtId="164" fontId="24" fillId="6" borderId="0" xfId="0" applyNumberFormat="1" applyFont="1" applyFill="1" applyAlignment="1">
      <alignment horizontal="left" vertical="center"/>
    </xf>
    <xf numFmtId="9" fontId="12" fillId="0" borderId="0" xfId="0" applyNumberFormat="1" applyFont="1" applyAlignment="1">
      <alignment vertical="center"/>
    </xf>
    <xf numFmtId="0" fontId="27" fillId="0" borderId="0" xfId="0" applyFont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164" fontId="24" fillId="0" borderId="0" xfId="0" applyNumberFormat="1" applyFont="1" applyAlignment="1">
      <alignment vertical="center"/>
    </xf>
    <xf numFmtId="164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/>
    <xf numFmtId="0" fontId="32" fillId="0" borderId="0" xfId="0" applyFont="1" applyAlignment="1">
      <alignment vertical="center"/>
    </xf>
    <xf numFmtId="164" fontId="32" fillId="8" borderId="0" xfId="0" applyNumberFormat="1" applyFont="1" applyFill="1" applyAlignment="1">
      <alignment horizontal="left" vertical="center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3" fontId="30" fillId="0" borderId="0" xfId="0" applyNumberFormat="1" applyFont="1" applyAlignment="1">
      <alignment vertical="center"/>
    </xf>
    <xf numFmtId="9" fontId="30" fillId="4" borderId="0" xfId="0" applyNumberFormat="1" applyFont="1" applyFill="1" applyAlignment="1">
      <alignment vertical="center"/>
    </xf>
    <xf numFmtId="9" fontId="30" fillId="0" borderId="0" xfId="0" applyNumberFormat="1" applyFont="1" applyAlignment="1">
      <alignment vertical="center"/>
    </xf>
    <xf numFmtId="164" fontId="18" fillId="0" borderId="0" xfId="0" applyNumberFormat="1" applyFont="1" applyBorder="1" applyAlignment="1">
      <alignment vertical="center"/>
    </xf>
    <xf numFmtId="164" fontId="11" fillId="0" borderId="0" xfId="0" applyNumberFormat="1" applyFont="1" applyAlignment="1">
      <alignment vertical="center"/>
    </xf>
    <xf numFmtId="3" fontId="30" fillId="0" borderId="5" xfId="0" applyNumberFormat="1" applyFont="1" applyBorder="1" applyAlignment="1">
      <alignment vertical="center"/>
    </xf>
    <xf numFmtId="164" fontId="25" fillId="0" borderId="6" xfId="0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6" fillId="0" borderId="6" xfId="0" applyFont="1" applyBorder="1"/>
    <xf numFmtId="3" fontId="9" fillId="0" borderId="3" xfId="0" applyNumberFormat="1" applyFont="1" applyBorder="1" applyAlignment="1">
      <alignment vertical="center"/>
    </xf>
    <xf numFmtId="0" fontId="10" fillId="0" borderId="3" xfId="0" applyFont="1" applyBorder="1"/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164" fontId="35" fillId="0" borderId="0" xfId="0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164" fontId="31" fillId="0" borderId="0" xfId="0" applyNumberFormat="1" applyFont="1" applyAlignment="1">
      <alignment vertical="center"/>
    </xf>
    <xf numFmtId="0" fontId="37" fillId="0" borderId="0" xfId="0" applyFont="1"/>
    <xf numFmtId="3" fontId="34" fillId="0" borderId="0" xfId="0" applyNumberFormat="1" applyFont="1" applyBorder="1" applyAlignment="1">
      <alignment vertical="center"/>
    </xf>
    <xf numFmtId="3" fontId="34" fillId="0" borderId="4" xfId="0" applyNumberFormat="1" applyFont="1" applyBorder="1" applyAlignment="1">
      <alignment vertical="center"/>
    </xf>
    <xf numFmtId="0" fontId="38" fillId="0" borderId="0" xfId="0" applyFont="1" applyAlignment="1">
      <alignment horizontal="right" vertical="center"/>
    </xf>
    <xf numFmtId="164" fontId="30" fillId="0" borderId="1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2" fillId="10" borderId="0" xfId="0" applyFont="1" applyFill="1" applyAlignment="1">
      <alignment horizontal="center" vertical="center"/>
    </xf>
    <xf numFmtId="0" fontId="41" fillId="10" borderId="0" xfId="0" applyFont="1" applyFill="1" applyAlignment="1">
      <alignment horizontal="center" vertical="center"/>
    </xf>
    <xf numFmtId="164" fontId="18" fillId="0" borderId="0" xfId="0" applyNumberFormat="1" applyFont="1" applyAlignment="1">
      <alignment vertical="center"/>
    </xf>
    <xf numFmtId="9" fontId="42" fillId="5" borderId="0" xfId="0" applyNumberFormat="1" applyFont="1" applyFill="1" applyAlignment="1">
      <alignment vertical="center"/>
    </xf>
    <xf numFmtId="9" fontId="42" fillId="0" borderId="0" xfId="0" applyNumberFormat="1" applyFont="1" applyAlignment="1">
      <alignment vertical="center"/>
    </xf>
    <xf numFmtId="164" fontId="42" fillId="12" borderId="0" xfId="0" applyNumberFormat="1" applyFont="1" applyFill="1" applyBorder="1" applyAlignment="1">
      <alignment vertical="center"/>
    </xf>
    <xf numFmtId="3" fontId="43" fillId="3" borderId="3" xfId="0" applyNumberFormat="1" applyFont="1" applyFill="1" applyBorder="1" applyAlignment="1">
      <alignment vertical="center"/>
    </xf>
    <xf numFmtId="164" fontId="43" fillId="11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ECF4"/>
      <color rgb="FF0000CC"/>
      <color rgb="FF000066"/>
      <color rgb="FFFF3300"/>
      <color rgb="FF336600"/>
      <color rgb="FF993300"/>
      <color rgb="FF333399"/>
      <color rgb="FF800000"/>
      <color rgb="FF0080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riner1.xlsm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://www.iic-lomdon.co.uk/" TargetMode="External"/><Relationship Id="rId5" Type="http://schemas.openxmlformats.org/officeDocument/2006/relationships/image" Target="../media/image3.gif"/><Relationship Id="rId4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Mariner1.xlsm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://www.iic-lomdon.co.uk/" TargetMode="External"/><Relationship Id="rId5" Type="http://schemas.openxmlformats.org/officeDocument/2006/relationships/image" Target="../media/image3.gif"/><Relationship Id="rId4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47625</xdr:rowOff>
    </xdr:from>
    <xdr:to>
      <xdr:col>2</xdr:col>
      <xdr:colOff>539750</xdr:colOff>
      <xdr:row>2</xdr:row>
      <xdr:rowOff>4762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47625"/>
          <a:ext cx="1238250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7936</xdr:colOff>
      <xdr:row>18</xdr:row>
      <xdr:rowOff>79375</xdr:rowOff>
    </xdr:from>
    <xdr:to>
      <xdr:col>1</xdr:col>
      <xdr:colOff>454341</xdr:colOff>
      <xdr:row>21</xdr:row>
      <xdr:rowOff>1905</xdr:rowOff>
    </xdr:to>
    <xdr:pic>
      <xdr:nvPicPr>
        <xdr:cNvPr id="3" name="Picture 2">
          <a:hlinkClick xmlns:r="http://schemas.openxmlformats.org/officeDocument/2006/relationships" r:id="rId3" tooltip="Project Nariner 1"/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4" y="3238500"/>
          <a:ext cx="446405" cy="470218"/>
        </a:xfrm>
        <a:prstGeom prst="rect">
          <a:avLst/>
        </a:prstGeom>
      </xdr:spPr>
    </xdr:pic>
    <xdr:clientData/>
  </xdr:twoCellAnchor>
  <xdr:twoCellAnchor editAs="oneCell">
    <xdr:from>
      <xdr:col>0</xdr:col>
      <xdr:colOff>129360</xdr:colOff>
      <xdr:row>19</xdr:row>
      <xdr:rowOff>87557</xdr:rowOff>
    </xdr:from>
    <xdr:to>
      <xdr:col>1</xdr:col>
      <xdr:colOff>138420</xdr:colOff>
      <xdr:row>21</xdr:row>
      <xdr:rowOff>3812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60" y="3429245"/>
          <a:ext cx="302748" cy="281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47625</xdr:rowOff>
    </xdr:from>
    <xdr:to>
      <xdr:col>2</xdr:col>
      <xdr:colOff>539750</xdr:colOff>
      <xdr:row>2</xdr:row>
      <xdr:rowOff>4762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47625"/>
          <a:ext cx="1236662" cy="319087"/>
        </a:xfrm>
        <a:prstGeom prst="rect">
          <a:avLst/>
        </a:prstGeom>
      </xdr:spPr>
    </xdr:pic>
    <xdr:clientData/>
  </xdr:twoCellAnchor>
  <xdr:twoCellAnchor editAs="oneCell">
    <xdr:from>
      <xdr:col>1</xdr:col>
      <xdr:colOff>7936</xdr:colOff>
      <xdr:row>18</xdr:row>
      <xdr:rowOff>79375</xdr:rowOff>
    </xdr:from>
    <xdr:to>
      <xdr:col>1</xdr:col>
      <xdr:colOff>454341</xdr:colOff>
      <xdr:row>21</xdr:row>
      <xdr:rowOff>1905</xdr:rowOff>
    </xdr:to>
    <xdr:pic>
      <xdr:nvPicPr>
        <xdr:cNvPr id="3" name="Picture 2">
          <a:hlinkClick xmlns:r="http://schemas.openxmlformats.org/officeDocument/2006/relationships" r:id="rId3" tooltip="Project Nariner 1"/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1" y="3241675"/>
          <a:ext cx="446405" cy="465455"/>
        </a:xfrm>
        <a:prstGeom prst="rect">
          <a:avLst/>
        </a:prstGeom>
      </xdr:spPr>
    </xdr:pic>
    <xdr:clientData/>
  </xdr:twoCellAnchor>
  <xdr:twoCellAnchor editAs="oneCell">
    <xdr:from>
      <xdr:col>0</xdr:col>
      <xdr:colOff>129360</xdr:colOff>
      <xdr:row>19</xdr:row>
      <xdr:rowOff>87557</xdr:rowOff>
    </xdr:from>
    <xdr:to>
      <xdr:col>1</xdr:col>
      <xdr:colOff>138420</xdr:colOff>
      <xdr:row>21</xdr:row>
      <xdr:rowOff>3812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60" y="3430832"/>
          <a:ext cx="304335" cy="27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usinessdictionary.com/definition/stipulated-sum-agreement.html" TargetMode="External"/><Relationship Id="rId1" Type="http://schemas.openxmlformats.org/officeDocument/2006/relationships/hyperlink" Target="http://www.businessdictionary.com/definition/stipulated-sum-agreement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usinessdictionary.com/definition/stipulated-sum-agreement.html" TargetMode="External"/><Relationship Id="rId1" Type="http://schemas.openxmlformats.org/officeDocument/2006/relationships/hyperlink" Target="http://www.businessdictionary.com/definition/stipulated-sum-agreement.html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K40"/>
  <sheetViews>
    <sheetView showGridLines="0" tabSelected="1" zoomScale="120" zoomScaleNormal="120" workbookViewId="0">
      <selection activeCell="B34" sqref="B34"/>
    </sheetView>
  </sheetViews>
  <sheetFormatPr defaultRowHeight="11.25" x14ac:dyDescent="0.2"/>
  <cols>
    <col min="1" max="1" width="5.1640625" customWidth="1"/>
    <col min="2" max="2" width="8" customWidth="1"/>
    <col min="3" max="3" width="25.6640625" customWidth="1"/>
    <col min="4" max="4" width="12.83203125" customWidth="1"/>
    <col min="5" max="8" width="15.1640625" customWidth="1"/>
    <col min="9" max="9" width="12.5" customWidth="1"/>
    <col min="10" max="10" width="12.83203125" customWidth="1"/>
  </cols>
  <sheetData>
    <row r="1" spans="1:11" ht="15.75" x14ac:dyDescent="0.2">
      <c r="A1" s="3"/>
      <c r="B1" s="3"/>
      <c r="C1" s="3"/>
      <c r="F1" s="4" t="s">
        <v>26</v>
      </c>
      <c r="G1" s="3"/>
      <c r="H1" s="3"/>
    </row>
    <row r="2" spans="1:11" ht="12.75" x14ac:dyDescent="0.2">
      <c r="A2" s="3"/>
      <c r="B2" s="3"/>
      <c r="C2" s="5" t="s">
        <v>5</v>
      </c>
      <c r="D2" s="6">
        <v>20000000</v>
      </c>
      <c r="E2" s="3"/>
      <c r="F2" s="3"/>
      <c r="G2" s="3"/>
      <c r="H2" s="3"/>
    </row>
    <row r="3" spans="1:11" ht="12.75" x14ac:dyDescent="0.2">
      <c r="B3" s="8"/>
      <c r="C3" s="5" t="s">
        <v>27</v>
      </c>
      <c r="D3" s="5"/>
      <c r="E3" s="79" t="s">
        <v>6</v>
      </c>
      <c r="F3" s="80">
        <v>15</v>
      </c>
      <c r="G3" s="80">
        <v>30</v>
      </c>
      <c r="H3" s="80">
        <v>60</v>
      </c>
      <c r="I3" s="80">
        <v>180</v>
      </c>
      <c r="J3" s="80">
        <v>365</v>
      </c>
    </row>
    <row r="4" spans="1:11" ht="12.75" x14ac:dyDescent="0.2">
      <c r="A4" s="48" t="s">
        <v>0</v>
      </c>
      <c r="B4" s="48"/>
      <c r="C4" s="78" t="s">
        <v>23</v>
      </c>
      <c r="D4" s="7"/>
      <c r="E4" s="28">
        <v>10000000</v>
      </c>
      <c r="F4" s="11">
        <f>E34+F8</f>
        <v>6750000</v>
      </c>
      <c r="G4" s="11">
        <f>F34+G8</f>
        <v>8822500</v>
      </c>
      <c r="H4" s="11">
        <f>G34+H8</f>
        <v>25361500</v>
      </c>
      <c r="I4" s="11">
        <f t="shared" ref="I4:J4" si="0">H34+I8</f>
        <v>3571184.9315068498</v>
      </c>
      <c r="J4" s="11">
        <f t="shared" si="0"/>
        <v>2760684.9315068498</v>
      </c>
    </row>
    <row r="5" spans="1:11" ht="12.75" x14ac:dyDescent="0.2">
      <c r="A5" s="7"/>
      <c r="B5" s="41">
        <v>1</v>
      </c>
      <c r="C5" s="32" t="s">
        <v>8</v>
      </c>
      <c r="D5" s="3"/>
      <c r="E5" s="35"/>
      <c r="F5" s="36"/>
      <c r="G5" s="37"/>
      <c r="H5" s="37"/>
      <c r="I5" s="38"/>
      <c r="J5" s="38"/>
    </row>
    <row r="6" spans="1:11" ht="14.25" x14ac:dyDescent="0.2">
      <c r="A6" s="9" t="s">
        <v>7</v>
      </c>
      <c r="B6" s="33">
        <v>0.3</v>
      </c>
      <c r="C6" s="15" t="s">
        <v>17</v>
      </c>
      <c r="D6" s="7"/>
      <c r="E6" s="35"/>
      <c r="F6" s="37"/>
      <c r="G6" s="35">
        <f>B6*D7</f>
        <v>7281000</v>
      </c>
      <c r="H6" s="39"/>
      <c r="I6" s="38"/>
      <c r="J6" s="38"/>
    </row>
    <row r="7" spans="1:11" ht="14.25" x14ac:dyDescent="0.2">
      <c r="A7" s="9" t="s">
        <v>7</v>
      </c>
      <c r="B7" s="34">
        <f>B5-B6</f>
        <v>0.7</v>
      </c>
      <c r="C7" s="15" t="s">
        <v>18</v>
      </c>
      <c r="D7" s="40">
        <v>24270000</v>
      </c>
      <c r="E7" s="61"/>
      <c r="F7" s="62"/>
      <c r="G7" s="62"/>
      <c r="H7" s="61">
        <f>B7*D7</f>
        <v>16989000</v>
      </c>
      <c r="I7" s="63"/>
      <c r="J7" s="63"/>
    </row>
    <row r="8" spans="1:11" ht="14.25" x14ac:dyDescent="0.2">
      <c r="A8" s="9"/>
      <c r="B8" s="12"/>
      <c r="C8" s="45" t="s">
        <v>11</v>
      </c>
      <c r="D8" s="47"/>
      <c r="E8" s="46">
        <f>SUM(E4:E7)</f>
        <v>10000000</v>
      </c>
      <c r="F8" s="46">
        <f>SUM(F6:F7)</f>
        <v>0</v>
      </c>
      <c r="G8" s="46">
        <f>F8+SUM(G6:G7)</f>
        <v>7281000</v>
      </c>
      <c r="H8" s="46">
        <f>SUM(H6:H7)</f>
        <v>16989000</v>
      </c>
      <c r="I8" s="49"/>
      <c r="J8" s="49"/>
    </row>
    <row r="9" spans="1:11" ht="12.75" x14ac:dyDescent="0.2">
      <c r="A9" s="7" t="s">
        <v>1</v>
      </c>
      <c r="B9" s="14"/>
      <c r="C9" s="3"/>
      <c r="D9" s="3"/>
      <c r="E9" s="3"/>
      <c r="F9" s="7"/>
      <c r="G9" s="7"/>
      <c r="H9" s="7"/>
    </row>
    <row r="10" spans="1:11" ht="14.25" x14ac:dyDescent="0.2">
      <c r="A10" s="9" t="s">
        <v>7</v>
      </c>
      <c r="B10" s="27">
        <v>0.02</v>
      </c>
      <c r="C10" s="14" t="s">
        <v>2</v>
      </c>
      <c r="D10" s="14"/>
      <c r="E10" s="13">
        <f>B10*D2</f>
        <v>400000</v>
      </c>
      <c r="F10" s="14"/>
      <c r="G10" s="14"/>
      <c r="H10" s="14"/>
      <c r="I10" s="2"/>
      <c r="J10" s="2"/>
      <c r="K10" s="2"/>
    </row>
    <row r="11" spans="1:11" ht="14.25" x14ac:dyDescent="0.2">
      <c r="A11" s="9" t="s">
        <v>7</v>
      </c>
      <c r="B11" s="27">
        <v>0.1</v>
      </c>
      <c r="C11" s="14" t="s">
        <v>29</v>
      </c>
      <c r="D11" s="14" t="s">
        <v>30</v>
      </c>
      <c r="E11" s="17">
        <v>2000000</v>
      </c>
      <c r="F11" s="14"/>
      <c r="G11" s="14"/>
      <c r="H11" s="14"/>
      <c r="I11" s="2"/>
      <c r="J11" s="2"/>
      <c r="K11" s="2"/>
    </row>
    <row r="12" spans="1:11" ht="14.25" x14ac:dyDescent="0.2">
      <c r="A12" s="9" t="s">
        <v>7</v>
      </c>
      <c r="B12" s="27">
        <v>1.6250000000000001E-2</v>
      </c>
      <c r="C12" s="14" t="s">
        <v>4</v>
      </c>
      <c r="D12" s="14"/>
      <c r="E12" s="17">
        <f>B12*$D$2</f>
        <v>325000</v>
      </c>
      <c r="F12" s="14"/>
      <c r="G12" s="14"/>
      <c r="H12" s="14"/>
      <c r="I12" s="2"/>
      <c r="J12" s="2"/>
      <c r="K12" s="2"/>
    </row>
    <row r="13" spans="1:11" ht="14.25" x14ac:dyDescent="0.2">
      <c r="A13" s="9" t="s">
        <v>7</v>
      </c>
      <c r="B13" s="27">
        <v>6.2500000000000003E-3</v>
      </c>
      <c r="C13" s="14" t="s">
        <v>3</v>
      </c>
      <c r="D13" s="14"/>
      <c r="E13" s="17">
        <f>B13*$D$2</f>
        <v>125000</v>
      </c>
      <c r="F13" s="14"/>
      <c r="G13" s="14"/>
      <c r="H13" s="14"/>
      <c r="I13" s="2"/>
      <c r="J13" s="2"/>
      <c r="K13" s="2"/>
    </row>
    <row r="14" spans="1:11" ht="14.25" x14ac:dyDescent="0.2">
      <c r="A14" s="9" t="s">
        <v>7</v>
      </c>
      <c r="B14" s="14"/>
      <c r="C14" s="14" t="s">
        <v>31</v>
      </c>
      <c r="D14" s="86">
        <v>500000</v>
      </c>
      <c r="E14" s="85">
        <v>200000</v>
      </c>
      <c r="F14" s="64"/>
      <c r="G14" s="64">
        <v>300000</v>
      </c>
      <c r="H14" s="64"/>
      <c r="I14" s="65"/>
      <c r="J14" s="65"/>
      <c r="K14" s="2"/>
    </row>
    <row r="15" spans="1:11" ht="12.75" x14ac:dyDescent="0.2">
      <c r="A15" s="7"/>
      <c r="B15" s="14"/>
      <c r="C15" s="16" t="s">
        <v>24</v>
      </c>
      <c r="D15" s="42"/>
      <c r="E15" s="43">
        <f>SUM(E10:E14)</f>
        <v>3050000</v>
      </c>
      <c r="F15" s="43">
        <f t="shared" ref="F15" si="1">SUM(F10:F14)</f>
        <v>0</v>
      </c>
      <c r="G15" s="43">
        <f>SUM(G10:G14)</f>
        <v>300000</v>
      </c>
      <c r="H15" s="43">
        <f>SUM(H10:H14)</f>
        <v>0</v>
      </c>
      <c r="I15" s="43">
        <f t="shared" ref="I15:J15" si="2">SUM(I10:I14)</f>
        <v>0</v>
      </c>
      <c r="J15" s="43">
        <f t="shared" si="2"/>
        <v>0</v>
      </c>
    </row>
    <row r="16" spans="1:11" ht="14.25" x14ac:dyDescent="0.2">
      <c r="A16" s="9"/>
      <c r="B16" s="22">
        <v>1</v>
      </c>
      <c r="C16" s="50" t="s">
        <v>21</v>
      </c>
      <c r="D16" s="51">
        <v>16180000</v>
      </c>
      <c r="E16" s="52"/>
      <c r="F16" s="52"/>
      <c r="G16" s="52"/>
      <c r="H16" s="52"/>
      <c r="I16" s="54"/>
      <c r="J16" s="54"/>
    </row>
    <row r="17" spans="1:10" ht="14.25" x14ac:dyDescent="0.2">
      <c r="A17" s="9" t="s">
        <v>7</v>
      </c>
      <c r="B17" s="56">
        <v>0.3</v>
      </c>
      <c r="C17" s="15" t="s">
        <v>19</v>
      </c>
      <c r="D17" s="3"/>
      <c r="E17" s="52"/>
      <c r="F17" s="55">
        <f>B17*$D$16</f>
        <v>4854000</v>
      </c>
      <c r="H17" s="52"/>
      <c r="I17" s="54"/>
      <c r="J17" s="54"/>
    </row>
    <row r="18" spans="1:10" ht="14.25" x14ac:dyDescent="0.2">
      <c r="A18" s="9" t="s">
        <v>7</v>
      </c>
      <c r="B18" s="57">
        <f>B16-B17</f>
        <v>0.7</v>
      </c>
      <c r="C18" s="15" t="s">
        <v>20</v>
      </c>
      <c r="D18" s="15"/>
      <c r="E18" s="52"/>
      <c r="F18" s="53"/>
      <c r="G18" s="53"/>
      <c r="H18" s="55">
        <f>B18*$D$16</f>
        <v>11326000</v>
      </c>
      <c r="I18" s="54"/>
      <c r="J18" s="54"/>
    </row>
    <row r="19" spans="1:10" ht="14.25" x14ac:dyDescent="0.2">
      <c r="A19" s="9" t="s">
        <v>7</v>
      </c>
      <c r="B19" s="3"/>
      <c r="C19" s="52" t="s">
        <v>9</v>
      </c>
      <c r="D19" s="52"/>
      <c r="E19" s="60">
        <v>200000</v>
      </c>
      <c r="F19" s="60">
        <v>150000</v>
      </c>
      <c r="G19" s="60">
        <v>150000</v>
      </c>
      <c r="H19" s="60">
        <v>100000</v>
      </c>
      <c r="I19" s="60">
        <v>100000</v>
      </c>
      <c r="J19" s="60">
        <v>100000</v>
      </c>
    </row>
    <row r="20" spans="1:10" ht="14.25" x14ac:dyDescent="0.2">
      <c r="A20" s="9"/>
      <c r="B20" s="3"/>
      <c r="C20" s="66" t="s">
        <v>24</v>
      </c>
      <c r="D20" s="52"/>
      <c r="E20" s="72">
        <f t="shared" ref="E20:J20" si="3">SUM(E17:E19)</f>
        <v>200000</v>
      </c>
      <c r="F20" s="72">
        <f t="shared" si="3"/>
        <v>5004000</v>
      </c>
      <c r="G20" s="72">
        <f t="shared" si="3"/>
        <v>150000</v>
      </c>
      <c r="H20" s="72">
        <f t="shared" si="3"/>
        <v>11426000</v>
      </c>
      <c r="I20" s="72">
        <f t="shared" si="3"/>
        <v>100000</v>
      </c>
      <c r="J20" s="72">
        <f t="shared" si="3"/>
        <v>100000</v>
      </c>
    </row>
    <row r="21" spans="1:10" ht="14.25" x14ac:dyDescent="0.2">
      <c r="A21" s="9"/>
      <c r="B21" s="20"/>
      <c r="C21" s="25" t="s">
        <v>14</v>
      </c>
      <c r="D21" s="81">
        <f>SUM(D22:D28)</f>
        <v>1230000</v>
      </c>
      <c r="E21" s="17"/>
      <c r="F21" s="17"/>
      <c r="G21" s="17"/>
      <c r="H21" s="17"/>
    </row>
    <row r="22" spans="1:10" ht="14.25" x14ac:dyDescent="0.2">
      <c r="A22" s="9"/>
      <c r="B22" s="23">
        <v>1</v>
      </c>
      <c r="C22" s="21" t="s">
        <v>25</v>
      </c>
      <c r="D22" s="84">
        <v>350000</v>
      </c>
      <c r="G22" s="58"/>
      <c r="H22" s="58"/>
      <c r="I22" s="58"/>
      <c r="J22" s="58"/>
    </row>
    <row r="23" spans="1:10" ht="14.25" x14ac:dyDescent="0.2">
      <c r="A23" s="9" t="s">
        <v>7</v>
      </c>
      <c r="B23" s="82">
        <v>0.1</v>
      </c>
      <c r="C23" s="15" t="s">
        <v>15</v>
      </c>
      <c r="D23" s="7"/>
      <c r="E23" s="73"/>
      <c r="F23" s="74">
        <f>B23*$D$22</f>
        <v>35000</v>
      </c>
      <c r="G23" s="74"/>
      <c r="H23" s="74"/>
      <c r="I23" s="74"/>
      <c r="J23" s="74"/>
    </row>
    <row r="24" spans="1:10" ht="14.25" x14ac:dyDescent="0.2">
      <c r="A24" s="9" t="s">
        <v>7</v>
      </c>
      <c r="B24" s="83">
        <f>B22-B23</f>
        <v>0.9</v>
      </c>
      <c r="C24" s="15" t="s">
        <v>16</v>
      </c>
      <c r="D24" s="7"/>
      <c r="E24" s="73"/>
      <c r="F24" s="73"/>
      <c r="H24" s="74">
        <f>B24*$D$22</f>
        <v>315000</v>
      </c>
      <c r="I24" s="74"/>
      <c r="J24" s="74"/>
    </row>
    <row r="25" spans="1:10" ht="14.25" x14ac:dyDescent="0.2">
      <c r="A25" s="9"/>
      <c r="B25" s="23">
        <v>1</v>
      </c>
      <c r="C25" s="21" t="s">
        <v>32</v>
      </c>
      <c r="D25" s="84">
        <v>250000</v>
      </c>
      <c r="E25" s="26"/>
      <c r="F25" s="26"/>
      <c r="G25" s="26"/>
      <c r="H25" s="26"/>
      <c r="I25" s="26"/>
      <c r="J25" s="26"/>
    </row>
    <row r="26" spans="1:10" ht="14.25" x14ac:dyDescent="0.2">
      <c r="A26" s="9" t="s">
        <v>7</v>
      </c>
      <c r="B26" s="82">
        <v>0.3</v>
      </c>
      <c r="C26" s="15" t="s">
        <v>15</v>
      </c>
      <c r="E26" s="26"/>
      <c r="F26" s="26">
        <f>B26*D25</f>
        <v>75000</v>
      </c>
      <c r="G26" s="26"/>
      <c r="H26" s="26"/>
      <c r="I26" s="26"/>
      <c r="J26" s="26"/>
    </row>
    <row r="27" spans="1:10" ht="14.25" x14ac:dyDescent="0.2">
      <c r="A27" s="9" t="s">
        <v>7</v>
      </c>
      <c r="B27" s="83">
        <f>B22-B26</f>
        <v>0.7</v>
      </c>
      <c r="C27" s="15" t="s">
        <v>16</v>
      </c>
      <c r="D27" s="7"/>
      <c r="E27" s="26"/>
      <c r="F27" s="26"/>
      <c r="G27" s="26"/>
      <c r="H27" s="26"/>
      <c r="I27" s="26">
        <f>B27*D25</f>
        <v>175000</v>
      </c>
    </row>
    <row r="28" spans="1:10" ht="12.75" x14ac:dyDescent="0.2">
      <c r="B28" s="23">
        <v>1</v>
      </c>
      <c r="C28" s="21" t="s">
        <v>22</v>
      </c>
      <c r="D28" s="84">
        <v>630000</v>
      </c>
      <c r="E28" s="26"/>
      <c r="F28" s="26"/>
      <c r="G28" s="26"/>
      <c r="H28" s="26"/>
      <c r="I28" s="26"/>
      <c r="J28" s="26"/>
    </row>
    <row r="29" spans="1:10" ht="14.25" x14ac:dyDescent="0.2">
      <c r="A29" s="9" t="s">
        <v>7</v>
      </c>
      <c r="B29" s="82">
        <v>0.15</v>
      </c>
      <c r="C29" s="15" t="s">
        <v>15</v>
      </c>
      <c r="D29" s="7"/>
      <c r="E29" s="74"/>
      <c r="F29" s="74">
        <f>B29*D28</f>
        <v>94500</v>
      </c>
      <c r="G29" s="74"/>
      <c r="H29" s="74"/>
      <c r="I29" s="74"/>
      <c r="J29" s="74"/>
    </row>
    <row r="30" spans="1:10" ht="14.25" x14ac:dyDescent="0.2">
      <c r="A30" s="9" t="s">
        <v>7</v>
      </c>
      <c r="B30" s="83">
        <f>B28-B29</f>
        <v>0.85</v>
      </c>
      <c r="C30" s="15" t="s">
        <v>16</v>
      </c>
      <c r="D30" s="7"/>
      <c r="E30" s="75"/>
      <c r="F30" s="75"/>
      <c r="G30" s="75"/>
      <c r="H30" s="75"/>
      <c r="I30" s="75">
        <f>B30*D28</f>
        <v>535500</v>
      </c>
      <c r="J30" s="75"/>
    </row>
    <row r="31" spans="1:10" ht="14.25" x14ac:dyDescent="0.2">
      <c r="A31" s="9"/>
      <c r="B31" s="31"/>
      <c r="C31" s="44" t="s">
        <v>24</v>
      </c>
      <c r="D31" s="7"/>
      <c r="E31" s="26">
        <f>SUM(E23:E24)+SUM(E26:E27)+SUM(E29:E30)</f>
        <v>0</v>
      </c>
      <c r="F31" s="26">
        <f>SUM(F23:F24)+SUM(F26:F27)+SUM(F29:F30)</f>
        <v>204500</v>
      </c>
      <c r="G31" s="26">
        <f t="shared" ref="G31:J31" si="4">SUM(G23:G24)+SUM(G26:G27)+SUM(G29:G30)</f>
        <v>0</v>
      </c>
      <c r="H31" s="26">
        <f>SUM(H23:H24)+SUM(H26:H27)+SUM(H29:H30)</f>
        <v>315000</v>
      </c>
      <c r="I31" s="26">
        <f>SUM(I23:I24)+SUM(I26:I27)+SUM(I29:I30)</f>
        <v>710500</v>
      </c>
      <c r="J31" s="26">
        <f t="shared" si="4"/>
        <v>0</v>
      </c>
    </row>
    <row r="32" spans="1:10" ht="12.75" x14ac:dyDescent="0.2">
      <c r="A32" s="7"/>
      <c r="B32" s="7"/>
      <c r="C32" s="76" t="s">
        <v>12</v>
      </c>
      <c r="D32" s="7"/>
      <c r="E32" s="77">
        <f t="shared" ref="E32:J32" si="5">E15+E20+E31</f>
        <v>3250000</v>
      </c>
      <c r="F32" s="77">
        <f t="shared" si="5"/>
        <v>5208500</v>
      </c>
      <c r="G32" s="77">
        <f t="shared" si="5"/>
        <v>450000</v>
      </c>
      <c r="H32" s="77">
        <f t="shared" si="5"/>
        <v>11741000</v>
      </c>
      <c r="I32" s="77">
        <f t="shared" si="5"/>
        <v>810500</v>
      </c>
      <c r="J32" s="77">
        <f t="shared" si="5"/>
        <v>100000</v>
      </c>
    </row>
    <row r="33" spans="1:10" ht="12.75" x14ac:dyDescent="0.2">
      <c r="A33" s="7"/>
      <c r="B33" s="56">
        <v>0.03</v>
      </c>
      <c r="C33" s="67" t="s">
        <v>13</v>
      </c>
      <c r="D33" s="68"/>
      <c r="E33" s="69"/>
      <c r="F33" s="69"/>
      <c r="G33" s="70"/>
      <c r="H33" s="69">
        <f>E4*(1+B33*H3/J3)</f>
        <v>10049315.06849315</v>
      </c>
      <c r="I33" s="71"/>
      <c r="J33" s="71"/>
    </row>
    <row r="34" spans="1:10" s="1" customFormat="1" ht="12.75" x14ac:dyDescent="0.2">
      <c r="A34" s="18"/>
      <c r="B34" s="18"/>
      <c r="C34" s="19" t="s">
        <v>10</v>
      </c>
      <c r="D34" s="24"/>
      <c r="E34" s="59">
        <f t="shared" ref="E34:J34" si="6">E4-E32-E33</f>
        <v>6750000</v>
      </c>
      <c r="F34" s="59">
        <f t="shared" si="6"/>
        <v>1541500</v>
      </c>
      <c r="G34" s="59">
        <f t="shared" si="6"/>
        <v>8372500</v>
      </c>
      <c r="H34" s="59">
        <f t="shared" si="6"/>
        <v>3571184.9315068498</v>
      </c>
      <c r="I34" s="59">
        <f t="shared" si="6"/>
        <v>2760684.9315068498</v>
      </c>
      <c r="J34" s="59">
        <f t="shared" si="6"/>
        <v>2660684.9315068498</v>
      </c>
    </row>
    <row r="35" spans="1:10" ht="12.75" x14ac:dyDescent="0.2">
      <c r="A35" s="29"/>
      <c r="B35" s="29"/>
      <c r="C35" s="10"/>
      <c r="D35" s="10"/>
      <c r="E35" s="10"/>
      <c r="F35" s="10"/>
      <c r="G35" s="10"/>
      <c r="H35" s="10"/>
    </row>
    <row r="36" spans="1:10" s="3" customFormat="1" ht="18" customHeight="1" x14ac:dyDescent="0.2">
      <c r="A36" s="3" t="s">
        <v>28</v>
      </c>
      <c r="B36" s="30"/>
    </row>
    <row r="37" spans="1:10" x14ac:dyDescent="0.2">
      <c r="A37" s="3"/>
      <c r="B37" s="3"/>
      <c r="C37" s="3"/>
      <c r="D37" s="3"/>
      <c r="E37" s="3"/>
      <c r="F37" s="3"/>
      <c r="G37" s="3"/>
      <c r="H37" s="3"/>
    </row>
    <row r="38" spans="1:10" x14ac:dyDescent="0.2">
      <c r="A38" s="3"/>
      <c r="B38" s="3"/>
      <c r="C38" s="3"/>
      <c r="D38" s="3"/>
      <c r="E38" s="3"/>
      <c r="F38" s="3"/>
      <c r="G38" s="3"/>
      <c r="H38" s="3"/>
    </row>
    <row r="39" spans="1:10" x14ac:dyDescent="0.2">
      <c r="A39" s="3"/>
      <c r="B39" s="3"/>
      <c r="C39" s="3"/>
      <c r="D39" s="3"/>
      <c r="E39" s="3"/>
      <c r="F39" s="3"/>
      <c r="G39" s="3"/>
      <c r="H39" s="3"/>
    </row>
    <row r="40" spans="1:10" x14ac:dyDescent="0.2">
      <c r="A40" s="3"/>
      <c r="B40" s="3"/>
      <c r="C40" s="3"/>
      <c r="D40" s="3"/>
      <c r="E40" s="3"/>
      <c r="F40" s="3"/>
      <c r="G40" s="3"/>
      <c r="H40" s="3"/>
    </row>
  </sheetData>
  <hyperlinks>
    <hyperlink ref="C11" r:id="rId1" display="http://www.businessdictionary.com/definition/stipulated-sum-agreement.html"/>
    <hyperlink ref="C14" r:id="rId2" display="http://www.businessdictionary.com/definition/stipulated-sum-agreement.html"/>
  </hyperlinks>
  <pageMargins left="0.7" right="0.7" top="0.75" bottom="0.75" header="0.3" footer="0.3"/>
  <pageSetup paperSize="9" orientation="portrait" verticalDpi="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40"/>
  <sheetViews>
    <sheetView showGridLines="0" zoomScale="120" zoomScaleNormal="120" workbookViewId="0">
      <selection activeCell="D14" sqref="D14"/>
    </sheetView>
  </sheetViews>
  <sheetFormatPr defaultRowHeight="11.25" x14ac:dyDescent="0.2"/>
  <cols>
    <col min="1" max="1" width="5.1640625" customWidth="1"/>
    <col min="2" max="2" width="8" customWidth="1"/>
    <col min="3" max="3" width="25.6640625" customWidth="1"/>
    <col min="4" max="4" width="12.83203125" customWidth="1"/>
    <col min="5" max="8" width="15.1640625" customWidth="1"/>
    <col min="9" max="9" width="12.5" customWidth="1"/>
    <col min="10" max="10" width="12.83203125" customWidth="1"/>
  </cols>
  <sheetData>
    <row r="1" spans="1:11" ht="15.75" x14ac:dyDescent="0.2">
      <c r="A1" s="3"/>
      <c r="B1" s="3"/>
      <c r="C1" s="3"/>
      <c r="F1" s="4" t="s">
        <v>26</v>
      </c>
      <c r="G1" s="3"/>
      <c r="H1" s="3"/>
    </row>
    <row r="2" spans="1:11" ht="12.75" x14ac:dyDescent="0.2">
      <c r="A2" s="3"/>
      <c r="B2" s="3"/>
      <c r="C2" s="5" t="s">
        <v>5</v>
      </c>
      <c r="D2" s="6">
        <v>20000000</v>
      </c>
      <c r="E2" s="3"/>
      <c r="F2" s="3"/>
      <c r="G2" s="3"/>
      <c r="H2" s="3"/>
    </row>
    <row r="3" spans="1:11" ht="12.75" x14ac:dyDescent="0.2">
      <c r="B3" s="8"/>
      <c r="C3" s="5" t="s">
        <v>27</v>
      </c>
      <c r="D3" s="5"/>
      <c r="E3" s="79" t="s">
        <v>6</v>
      </c>
      <c r="F3" s="80">
        <v>15</v>
      </c>
      <c r="G3" s="80">
        <v>30</v>
      </c>
      <c r="H3" s="80">
        <v>45</v>
      </c>
      <c r="I3" s="80">
        <v>180</v>
      </c>
      <c r="J3" s="80">
        <v>365</v>
      </c>
    </row>
    <row r="4" spans="1:11" ht="12.75" x14ac:dyDescent="0.2">
      <c r="A4" s="48" t="s">
        <v>0</v>
      </c>
      <c r="B4" s="48"/>
      <c r="C4" s="78" t="s">
        <v>23</v>
      </c>
      <c r="D4" s="7"/>
      <c r="E4" s="28">
        <v>10000000</v>
      </c>
      <c r="F4" s="11">
        <f>E34+F8</f>
        <v>6750000</v>
      </c>
      <c r="G4" s="11">
        <f>F34+G8</f>
        <v>8754000</v>
      </c>
      <c r="H4" s="11">
        <f>G34+H8</f>
        <v>25293000</v>
      </c>
      <c r="I4" s="11">
        <f t="shared" ref="I4:J4" si="0">H34+I8</f>
        <v>2849198.6301369872</v>
      </c>
      <c r="J4" s="11">
        <f t="shared" si="0"/>
        <v>2038698.6301369872</v>
      </c>
    </row>
    <row r="5" spans="1:11" ht="12.75" x14ac:dyDescent="0.2">
      <c r="A5" s="7"/>
      <c r="B5" s="41">
        <v>1</v>
      </c>
      <c r="C5" s="32" t="s">
        <v>8</v>
      </c>
      <c r="D5" s="3"/>
      <c r="E5" s="35"/>
      <c r="F5" s="36"/>
      <c r="G5" s="37"/>
      <c r="H5" s="37"/>
      <c r="I5" s="38"/>
      <c r="J5" s="38"/>
    </row>
    <row r="6" spans="1:11" ht="14.25" x14ac:dyDescent="0.2">
      <c r="A6" s="9" t="s">
        <v>7</v>
      </c>
      <c r="B6" s="33">
        <v>0.3</v>
      </c>
      <c r="C6" s="15" t="s">
        <v>17</v>
      </c>
      <c r="D6" s="7"/>
      <c r="E6" s="35"/>
      <c r="F6" s="37"/>
      <c r="G6" s="35">
        <f>B6*D7</f>
        <v>7281000</v>
      </c>
      <c r="H6" s="39"/>
      <c r="I6" s="38"/>
      <c r="J6" s="38"/>
    </row>
    <row r="7" spans="1:11" ht="14.25" x14ac:dyDescent="0.2">
      <c r="A7" s="9" t="s">
        <v>7</v>
      </c>
      <c r="B7" s="34">
        <f>B5-B6</f>
        <v>0.7</v>
      </c>
      <c r="C7" s="15" t="s">
        <v>18</v>
      </c>
      <c r="D7" s="40">
        <v>24270000</v>
      </c>
      <c r="E7" s="61"/>
      <c r="F7" s="62"/>
      <c r="G7" s="62"/>
      <c r="H7" s="61">
        <f>B7*D7</f>
        <v>16989000</v>
      </c>
      <c r="I7" s="63"/>
      <c r="J7" s="63"/>
    </row>
    <row r="8" spans="1:11" ht="14.25" x14ac:dyDescent="0.2">
      <c r="A8" s="9"/>
      <c r="B8" s="12"/>
      <c r="C8" s="45" t="s">
        <v>11</v>
      </c>
      <c r="D8" s="47"/>
      <c r="E8" s="46">
        <f>SUM(E4:E7)</f>
        <v>10000000</v>
      </c>
      <c r="F8" s="46">
        <f>SUM(F6:F7)</f>
        <v>0</v>
      </c>
      <c r="G8" s="46">
        <f>F8+SUM(G6:G7)</f>
        <v>7281000</v>
      </c>
      <c r="H8" s="46">
        <f>SUM(H6:H7)</f>
        <v>16989000</v>
      </c>
      <c r="I8" s="49"/>
      <c r="J8" s="49"/>
    </row>
    <row r="9" spans="1:11" ht="12.75" x14ac:dyDescent="0.2">
      <c r="A9" s="7" t="s">
        <v>1</v>
      </c>
      <c r="B9" s="14"/>
      <c r="C9" s="3"/>
      <c r="D9" s="3"/>
      <c r="E9" s="3"/>
      <c r="F9" s="7"/>
      <c r="G9" s="7"/>
      <c r="H9" s="7"/>
    </row>
    <row r="10" spans="1:11" ht="14.25" x14ac:dyDescent="0.2">
      <c r="A10" s="9" t="s">
        <v>7</v>
      </c>
      <c r="B10" s="27">
        <v>0.02</v>
      </c>
      <c r="C10" s="14" t="s">
        <v>2</v>
      </c>
      <c r="D10" s="14"/>
      <c r="E10" s="13">
        <f>B10*D2</f>
        <v>400000</v>
      </c>
      <c r="F10" s="14"/>
      <c r="G10" s="14"/>
      <c r="H10" s="14"/>
      <c r="I10" s="2"/>
      <c r="J10" s="2"/>
      <c r="K10" s="2"/>
    </row>
    <row r="11" spans="1:11" ht="14.25" x14ac:dyDescent="0.2">
      <c r="A11" s="9" t="s">
        <v>7</v>
      </c>
      <c r="B11" s="27">
        <v>0.1</v>
      </c>
      <c r="C11" s="14" t="s">
        <v>29</v>
      </c>
      <c r="D11" s="14" t="s">
        <v>30</v>
      </c>
      <c r="E11" s="17">
        <v>2000000</v>
      </c>
      <c r="F11" s="14"/>
      <c r="G11" s="14"/>
      <c r="H11" s="14"/>
      <c r="I11" s="2"/>
      <c r="J11" s="2"/>
      <c r="K11" s="2"/>
    </row>
    <row r="12" spans="1:11" ht="14.25" x14ac:dyDescent="0.2">
      <c r="A12" s="9" t="s">
        <v>7</v>
      </c>
      <c r="B12" s="27">
        <v>1.6250000000000001E-2</v>
      </c>
      <c r="C12" s="14" t="s">
        <v>4</v>
      </c>
      <c r="D12" s="14"/>
      <c r="E12" s="17">
        <f>B12*$D$2</f>
        <v>325000</v>
      </c>
      <c r="F12" s="14"/>
      <c r="G12" s="14"/>
      <c r="H12" s="14"/>
      <c r="I12" s="2"/>
      <c r="J12" s="2"/>
      <c r="K12" s="2"/>
    </row>
    <row r="13" spans="1:11" ht="14.25" x14ac:dyDescent="0.2">
      <c r="A13" s="9" t="s">
        <v>7</v>
      </c>
      <c r="B13" s="27">
        <v>6.2500000000000003E-3</v>
      </c>
      <c r="C13" s="14" t="s">
        <v>3</v>
      </c>
      <c r="D13" s="14"/>
      <c r="E13" s="17">
        <f>B13*$D$2</f>
        <v>125000</v>
      </c>
      <c r="F13" s="14"/>
      <c r="G13" s="14"/>
      <c r="H13" s="14"/>
      <c r="I13" s="2"/>
      <c r="J13" s="2"/>
      <c r="K13" s="2"/>
    </row>
    <row r="14" spans="1:11" ht="14.25" x14ac:dyDescent="0.2">
      <c r="A14" s="9" t="s">
        <v>7</v>
      </c>
      <c r="B14" s="14"/>
      <c r="C14" s="14" t="s">
        <v>31</v>
      </c>
      <c r="D14" s="86">
        <v>500000</v>
      </c>
      <c r="E14" s="85">
        <v>200000</v>
      </c>
      <c r="F14" s="64"/>
      <c r="G14" s="64">
        <v>300000</v>
      </c>
      <c r="H14" s="64"/>
      <c r="I14" s="65"/>
      <c r="J14" s="65"/>
      <c r="K14" s="2"/>
    </row>
    <row r="15" spans="1:11" ht="12.75" x14ac:dyDescent="0.2">
      <c r="A15" s="7"/>
      <c r="B15" s="14"/>
      <c r="C15" s="16" t="s">
        <v>24</v>
      </c>
      <c r="D15" s="42"/>
      <c r="E15" s="43">
        <f>SUM(E10:E14)</f>
        <v>3050000</v>
      </c>
      <c r="F15" s="43">
        <f t="shared" ref="F15" si="1">SUM(F10:F14)</f>
        <v>0</v>
      </c>
      <c r="G15" s="43">
        <f>SUM(G10:G14)</f>
        <v>300000</v>
      </c>
      <c r="H15" s="43">
        <f>SUM(H10:H14)</f>
        <v>0</v>
      </c>
      <c r="I15" s="43">
        <f t="shared" ref="I15:J15" si="2">SUM(I10:I14)</f>
        <v>0</v>
      </c>
      <c r="J15" s="43">
        <f t="shared" si="2"/>
        <v>0</v>
      </c>
    </row>
    <row r="16" spans="1:11" ht="14.25" x14ac:dyDescent="0.2">
      <c r="A16" s="9"/>
      <c r="B16" s="22">
        <v>1</v>
      </c>
      <c r="C16" s="50" t="s">
        <v>21</v>
      </c>
      <c r="D16" s="51">
        <v>16180000</v>
      </c>
      <c r="E16" s="52"/>
      <c r="F16" s="52"/>
      <c r="G16" s="52"/>
      <c r="H16" s="52"/>
      <c r="I16" s="54"/>
      <c r="J16" s="54"/>
    </row>
    <row r="17" spans="1:10" ht="14.25" x14ac:dyDescent="0.2">
      <c r="A17" s="9" t="s">
        <v>7</v>
      </c>
      <c r="B17" s="56">
        <v>0.3</v>
      </c>
      <c r="C17" s="15" t="s">
        <v>19</v>
      </c>
      <c r="D17" s="3"/>
      <c r="E17" s="52"/>
      <c r="F17" s="55">
        <f>B17*$D$16</f>
        <v>4854000</v>
      </c>
      <c r="H17" s="52"/>
      <c r="I17" s="54"/>
      <c r="J17" s="54"/>
    </row>
    <row r="18" spans="1:10" ht="14.25" x14ac:dyDescent="0.2">
      <c r="A18" s="9" t="s">
        <v>7</v>
      </c>
      <c r="B18" s="57">
        <f>B16-B17</f>
        <v>0.7</v>
      </c>
      <c r="C18" s="15" t="s">
        <v>20</v>
      </c>
      <c r="D18" s="15"/>
      <c r="E18" s="52"/>
      <c r="F18" s="53"/>
      <c r="G18" s="53"/>
      <c r="H18" s="55">
        <f>B18*$D$16</f>
        <v>11326000</v>
      </c>
      <c r="I18" s="54"/>
      <c r="J18" s="54"/>
    </row>
    <row r="19" spans="1:10" ht="14.25" x14ac:dyDescent="0.2">
      <c r="A19" s="9" t="s">
        <v>7</v>
      </c>
      <c r="B19" s="3"/>
      <c r="C19" s="52" t="s">
        <v>9</v>
      </c>
      <c r="D19" s="52"/>
      <c r="E19" s="60">
        <v>200000</v>
      </c>
      <c r="F19" s="60">
        <v>150000</v>
      </c>
      <c r="G19" s="60">
        <v>150000</v>
      </c>
      <c r="H19" s="60">
        <v>100000</v>
      </c>
      <c r="I19" s="60">
        <v>100000</v>
      </c>
      <c r="J19" s="60">
        <v>100000</v>
      </c>
    </row>
    <row r="20" spans="1:10" ht="14.25" x14ac:dyDescent="0.2">
      <c r="A20" s="9"/>
      <c r="B20" s="3"/>
      <c r="C20" s="66" t="s">
        <v>24</v>
      </c>
      <c r="D20" s="52"/>
      <c r="E20" s="72">
        <f t="shared" ref="E20:J20" si="3">SUM(E17:E19)</f>
        <v>200000</v>
      </c>
      <c r="F20" s="72">
        <f t="shared" si="3"/>
        <v>5004000</v>
      </c>
      <c r="G20" s="72">
        <f t="shared" si="3"/>
        <v>150000</v>
      </c>
      <c r="H20" s="72">
        <f t="shared" si="3"/>
        <v>11426000</v>
      </c>
      <c r="I20" s="72">
        <f t="shared" si="3"/>
        <v>100000</v>
      </c>
      <c r="J20" s="72">
        <f t="shared" si="3"/>
        <v>100000</v>
      </c>
    </row>
    <row r="21" spans="1:10" ht="14.25" x14ac:dyDescent="0.2">
      <c r="A21" s="9"/>
      <c r="B21" s="20"/>
      <c r="C21" s="25" t="s">
        <v>14</v>
      </c>
      <c r="D21" s="81">
        <f>SUM(D22:D28)</f>
        <v>1915000</v>
      </c>
      <c r="E21" s="17"/>
      <c r="F21" s="17"/>
      <c r="G21" s="17"/>
      <c r="H21" s="17"/>
    </row>
    <row r="22" spans="1:10" ht="14.25" x14ac:dyDescent="0.2">
      <c r="A22" s="9"/>
      <c r="B22" s="23">
        <v>1</v>
      </c>
      <c r="C22" s="21" t="s">
        <v>25</v>
      </c>
      <c r="D22" s="84">
        <v>1035000</v>
      </c>
      <c r="G22" s="58"/>
      <c r="H22" s="58"/>
      <c r="I22" s="58"/>
      <c r="J22" s="58"/>
    </row>
    <row r="23" spans="1:10" ht="14.25" x14ac:dyDescent="0.2">
      <c r="A23" s="9" t="s">
        <v>7</v>
      </c>
      <c r="B23" s="82">
        <v>0.1</v>
      </c>
      <c r="C23" s="15" t="s">
        <v>15</v>
      </c>
      <c r="D23" s="7"/>
      <c r="E23" s="73"/>
      <c r="F23" s="74">
        <f>B23*$D$22</f>
        <v>103500</v>
      </c>
      <c r="G23" s="74"/>
      <c r="H23" s="74"/>
      <c r="I23" s="74"/>
      <c r="J23" s="74"/>
    </row>
    <row r="24" spans="1:10" ht="14.25" x14ac:dyDescent="0.2">
      <c r="A24" s="9" t="s">
        <v>7</v>
      </c>
      <c r="B24" s="83">
        <f>B22-B23</f>
        <v>0.9</v>
      </c>
      <c r="C24" s="15" t="s">
        <v>16</v>
      </c>
      <c r="D24" s="7"/>
      <c r="E24" s="73"/>
      <c r="F24" s="73"/>
      <c r="H24" s="74">
        <f>B24*$D$22</f>
        <v>931500</v>
      </c>
      <c r="I24" s="74"/>
      <c r="J24" s="74"/>
    </row>
    <row r="25" spans="1:10" ht="14.25" x14ac:dyDescent="0.2">
      <c r="A25" s="9"/>
      <c r="B25" s="23">
        <v>1</v>
      </c>
      <c r="C25" s="21" t="s">
        <v>32</v>
      </c>
      <c r="D25" s="84">
        <v>250000</v>
      </c>
      <c r="E25" s="26"/>
      <c r="F25" s="26"/>
      <c r="G25" s="26"/>
      <c r="H25" s="26"/>
      <c r="I25" s="26"/>
      <c r="J25" s="26"/>
    </row>
    <row r="26" spans="1:10" ht="14.25" x14ac:dyDescent="0.2">
      <c r="A26" s="9" t="s">
        <v>7</v>
      </c>
      <c r="B26" s="82">
        <v>0.3</v>
      </c>
      <c r="C26" s="15" t="s">
        <v>15</v>
      </c>
      <c r="E26" s="26"/>
      <c r="F26" s="26">
        <f>B26*D25</f>
        <v>75000</v>
      </c>
      <c r="G26" s="26"/>
      <c r="H26" s="26"/>
      <c r="I26" s="26"/>
      <c r="J26" s="26"/>
    </row>
    <row r="27" spans="1:10" ht="14.25" x14ac:dyDescent="0.2">
      <c r="A27" s="9" t="s">
        <v>7</v>
      </c>
      <c r="B27" s="83">
        <f>B22-B26</f>
        <v>0.7</v>
      </c>
      <c r="C27" s="15" t="s">
        <v>16</v>
      </c>
      <c r="D27" s="7"/>
      <c r="E27" s="26"/>
      <c r="F27" s="26"/>
      <c r="G27" s="26"/>
      <c r="H27" s="26"/>
      <c r="I27" s="26">
        <f>B27*D25</f>
        <v>175000</v>
      </c>
    </row>
    <row r="28" spans="1:10" ht="12.75" x14ac:dyDescent="0.2">
      <c r="B28" s="23">
        <v>1</v>
      </c>
      <c r="C28" s="21" t="s">
        <v>22</v>
      </c>
      <c r="D28" s="84">
        <v>630000</v>
      </c>
      <c r="E28" s="26"/>
      <c r="F28" s="26"/>
      <c r="G28" s="26"/>
      <c r="H28" s="26"/>
      <c r="I28" s="26"/>
      <c r="J28" s="26"/>
    </row>
    <row r="29" spans="1:10" ht="14.25" x14ac:dyDescent="0.2">
      <c r="A29" s="9" t="s">
        <v>7</v>
      </c>
      <c r="B29" s="82">
        <v>0.15</v>
      </c>
      <c r="C29" s="15" t="s">
        <v>15</v>
      </c>
      <c r="D29" s="7"/>
      <c r="E29" s="74"/>
      <c r="F29" s="74">
        <f>B29*D28</f>
        <v>94500</v>
      </c>
      <c r="G29" s="74"/>
      <c r="H29" s="74"/>
      <c r="I29" s="74"/>
      <c r="J29" s="74"/>
    </row>
    <row r="30" spans="1:10" ht="14.25" x14ac:dyDescent="0.2">
      <c r="A30" s="9" t="s">
        <v>7</v>
      </c>
      <c r="B30" s="83">
        <f>B28-B29</f>
        <v>0.85</v>
      </c>
      <c r="C30" s="15" t="s">
        <v>16</v>
      </c>
      <c r="D30" s="7"/>
      <c r="E30" s="75"/>
      <c r="F30" s="75"/>
      <c r="G30" s="75"/>
      <c r="H30" s="75"/>
      <c r="I30" s="75">
        <f>B30*D28</f>
        <v>535500</v>
      </c>
      <c r="J30" s="75"/>
    </row>
    <row r="31" spans="1:10" ht="14.25" x14ac:dyDescent="0.2">
      <c r="A31" s="9"/>
      <c r="B31" s="31"/>
      <c r="C31" s="44" t="s">
        <v>24</v>
      </c>
      <c r="D31" s="7"/>
      <c r="E31" s="26">
        <f>SUM(E23:E24)+SUM(E26:E27)+SUM(E29:E30)</f>
        <v>0</v>
      </c>
      <c r="F31" s="26">
        <f>SUM(F23:F24)+SUM(F26:F27)+SUM(F29:F30)</f>
        <v>273000</v>
      </c>
      <c r="G31" s="26">
        <f t="shared" ref="G31:J31" si="4">SUM(G23:G24)+SUM(G26:G27)+SUM(G29:G30)</f>
        <v>0</v>
      </c>
      <c r="H31" s="26">
        <f>SUM(H23:H24)+SUM(H26:H27)+SUM(H29:H30)</f>
        <v>931500</v>
      </c>
      <c r="I31" s="26">
        <f>SUM(I23:I24)+SUM(I26:I27)+SUM(I29:I30)</f>
        <v>710500</v>
      </c>
      <c r="J31" s="26">
        <f t="shared" si="4"/>
        <v>0</v>
      </c>
    </row>
    <row r="32" spans="1:10" ht="12.75" x14ac:dyDescent="0.2">
      <c r="A32" s="7"/>
      <c r="B32" s="7"/>
      <c r="C32" s="76" t="s">
        <v>12</v>
      </c>
      <c r="D32" s="7"/>
      <c r="E32" s="77">
        <f t="shared" ref="E32:J32" si="5">E15+E20+E31</f>
        <v>3250000</v>
      </c>
      <c r="F32" s="77">
        <f t="shared" si="5"/>
        <v>5277000</v>
      </c>
      <c r="G32" s="77">
        <f t="shared" si="5"/>
        <v>450000</v>
      </c>
      <c r="H32" s="77">
        <f t="shared" si="5"/>
        <v>12357500</v>
      </c>
      <c r="I32" s="77">
        <f t="shared" si="5"/>
        <v>810500</v>
      </c>
      <c r="J32" s="77">
        <f t="shared" si="5"/>
        <v>100000</v>
      </c>
    </row>
    <row r="33" spans="1:10" ht="12.75" x14ac:dyDescent="0.2">
      <c r="A33" s="7"/>
      <c r="B33" s="56">
        <v>7.0000000000000007E-2</v>
      </c>
      <c r="C33" s="67" t="s">
        <v>13</v>
      </c>
      <c r="D33" s="68"/>
      <c r="E33" s="69"/>
      <c r="F33" s="69"/>
      <c r="G33" s="70"/>
      <c r="H33" s="69">
        <f>E4*(1+B33*H3/J3)</f>
        <v>10086301.369863013</v>
      </c>
      <c r="I33" s="71"/>
      <c r="J33" s="71"/>
    </row>
    <row r="34" spans="1:10" s="1" customFormat="1" ht="12.75" x14ac:dyDescent="0.2">
      <c r="A34" s="18"/>
      <c r="B34" s="18"/>
      <c r="C34" s="19" t="s">
        <v>10</v>
      </c>
      <c r="D34" s="24"/>
      <c r="E34" s="59">
        <f t="shared" ref="E34:J34" si="6">E4-E32-E33</f>
        <v>6750000</v>
      </c>
      <c r="F34" s="59">
        <f t="shared" si="6"/>
        <v>1473000</v>
      </c>
      <c r="G34" s="59">
        <f t="shared" si="6"/>
        <v>8304000</v>
      </c>
      <c r="H34" s="59">
        <f t="shared" si="6"/>
        <v>2849198.6301369872</v>
      </c>
      <c r="I34" s="59">
        <f t="shared" si="6"/>
        <v>2038698.6301369872</v>
      </c>
      <c r="J34" s="59">
        <f t="shared" si="6"/>
        <v>1938698.6301369872</v>
      </c>
    </row>
    <row r="35" spans="1:10" ht="12.75" x14ac:dyDescent="0.2">
      <c r="A35" s="29"/>
      <c r="B35" s="29"/>
      <c r="C35" s="10"/>
      <c r="D35" s="10"/>
      <c r="E35" s="10"/>
      <c r="F35" s="10"/>
      <c r="G35" s="10"/>
      <c r="H35" s="10"/>
    </row>
    <row r="36" spans="1:10" s="3" customFormat="1" ht="18" customHeight="1" x14ac:dyDescent="0.2">
      <c r="A36" s="3" t="s">
        <v>28</v>
      </c>
      <c r="B36" s="30"/>
    </row>
    <row r="37" spans="1:10" x14ac:dyDescent="0.2">
      <c r="A37" s="3"/>
      <c r="B37" s="3"/>
      <c r="C37" s="3"/>
      <c r="D37" s="3"/>
      <c r="E37" s="3"/>
      <c r="F37" s="3"/>
      <c r="G37" s="3"/>
      <c r="H37" s="3"/>
    </row>
    <row r="38" spans="1:10" x14ac:dyDescent="0.2">
      <c r="A38" s="3"/>
      <c r="B38" s="3"/>
      <c r="C38" s="3"/>
      <c r="D38" s="3"/>
      <c r="E38" s="3"/>
      <c r="F38" s="3"/>
      <c r="G38" s="3"/>
      <c r="H38" s="3"/>
    </row>
    <row r="39" spans="1:10" x14ac:dyDescent="0.2">
      <c r="A39" s="3"/>
      <c r="B39" s="3"/>
      <c r="C39" s="3"/>
      <c r="D39" s="3"/>
      <c r="E39" s="3"/>
      <c r="F39" s="3"/>
      <c r="G39" s="3"/>
      <c r="H39" s="3"/>
    </row>
    <row r="40" spans="1:10" x14ac:dyDescent="0.2">
      <c r="A40" s="3"/>
      <c r="B40" s="3"/>
      <c r="C40" s="3"/>
      <c r="D40" s="3"/>
      <c r="E40" s="3"/>
      <c r="F40" s="3"/>
      <c r="G40" s="3"/>
      <c r="H40" s="3"/>
    </row>
  </sheetData>
  <hyperlinks>
    <hyperlink ref="C11" r:id="rId1" display="http://www.businessdictionary.com/definition/stipulated-sum-agreement.html"/>
    <hyperlink ref="C14" r:id="rId2" display="http://www.businessdictionary.com/definition/stipulated-sum-agreement.html"/>
  </hyperlinks>
  <pageMargins left="0.7" right="0.7" top="0.75" bottom="0.75" header="0.3" footer="0.3"/>
  <pageSetup paperSize="9" orientation="portrait" verticalDpi="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Mariner1</vt:lpstr>
      <vt:lpstr>Mariner2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G</cp:lastModifiedBy>
  <dcterms:created xsi:type="dcterms:W3CDTF">2012-10-08T09:40:23Z</dcterms:created>
  <dcterms:modified xsi:type="dcterms:W3CDTF">2012-10-12T14:20:28Z</dcterms:modified>
</cp:coreProperties>
</file>